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10" windowWidth="16890" windowHeight="11640" activeTab="1"/>
  </bookViews>
  <sheets>
    <sheet name="Приложение 1" sheetId="4" r:id="rId1"/>
    <sheet name="прил2 пр24" sheetId="3" r:id="rId2"/>
    <sheet name="прил5пр24" sheetId="2" r:id="rId3"/>
  </sheets>
  <definedNames>
    <definedName name="_Par713" localSheetId="1">'прил2 пр24'!$A$52</definedName>
    <definedName name="_Par714" localSheetId="1">'прил2 пр24'!$A$53</definedName>
    <definedName name="_Par715" localSheetId="1">'прил2 пр24'!$A$54</definedName>
    <definedName name="_Par716" localSheetId="1">'прил2 пр24'!$A$55</definedName>
    <definedName name="_xlnm.Print_Titles" localSheetId="1">'прил2 пр24'!$12:$12</definedName>
    <definedName name="_xlnm.Print_Titles" localSheetId="2">прил5пр24!$9:$10</definedName>
    <definedName name="_xlnm.Print_Area" localSheetId="1">'прил2 пр24'!$A$1:$F$57</definedName>
    <definedName name="_xlnm.Print_Area" localSheetId="2">прил5пр24!$A$1:$I$35</definedName>
    <definedName name="_xlnm.Print_Area" localSheetId="0">'Приложение 1'!$B$2:$P$16</definedName>
  </definedNames>
  <calcPr calcId="125725"/>
</workbook>
</file>

<file path=xl/calcChain.xml><?xml version="1.0" encoding="utf-8"?>
<calcChain xmlns="http://schemas.openxmlformats.org/spreadsheetml/2006/main">
  <c r="E34" i="3"/>
  <c r="E32"/>
  <c r="D44" l="1"/>
  <c r="N30" i="2" l="1"/>
  <c r="O30" s="1"/>
  <c r="H12" i="3" l="1"/>
  <c r="E23" l="1"/>
  <c r="E44"/>
  <c r="D41"/>
  <c r="E41" l="1"/>
  <c r="E29"/>
  <c r="E14" s="1"/>
  <c r="E19" s="1"/>
  <c r="E16"/>
  <c r="N25" i="2"/>
  <c r="O25" s="1"/>
  <c r="M34" l="1"/>
  <c r="L33" l="1"/>
  <c r="M35" s="1"/>
  <c r="M36" s="1"/>
  <c r="N20" l="1"/>
  <c r="O20" s="1"/>
  <c r="M39"/>
  <c r="M38" l="1"/>
  <c r="M40" s="1"/>
  <c r="M41" l="1"/>
  <c r="L41" l="1"/>
  <c r="L42"/>
  <c r="L43" l="1"/>
  <c r="D29" i="3" l="1"/>
  <c r="D17" s="1"/>
  <c r="G17" l="1"/>
  <c r="F15"/>
  <c r="F44" l="1"/>
  <c r="F14" l="1"/>
  <c r="F19" s="1"/>
  <c r="H29" l="1"/>
  <c r="F41"/>
</calcChain>
</file>

<file path=xl/sharedStrings.xml><?xml version="1.0" encoding="utf-8"?>
<sst xmlns="http://schemas.openxmlformats.org/spreadsheetml/2006/main" count="263" uniqueCount="162">
  <si>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</si>
  <si>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</si>
  <si>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</si>
  <si>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</si>
  <si>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</si>
  <si>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</si>
  <si>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</si>
  <si>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</si>
  <si>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</si>
  <si>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</si>
  <si>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</si>
  <si>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</si>
  <si>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</si>
  <si>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</si>
  <si>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</si>
  <si>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</si>
  <si>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</si>
  <si>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</si>
  <si>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</si>
  <si>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</si>
  <si>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</si>
  <si>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</si>
  <si>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</si>
  <si>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</si>
  <si>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</si>
  <si>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</si>
  <si>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</si>
  <si>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</si>
  <si>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</si>
  <si>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</si>
  <si>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</si>
  <si>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</si>
  <si>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</si>
  <si>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</si>
  <si>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</si>
  <si>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</si>
  <si>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</si>
  <si>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</si>
  <si>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</si>
  <si>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</si>
  <si>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</si>
  <si>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</si>
  <si>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</si>
  <si>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</si>
  <si>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</si>
  <si>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</si>
  <si>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</si>
  <si>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</si>
  <si>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</si>
  <si>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</si>
  <si>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</si>
  <si>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</si>
  <si>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</si>
  <si>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</si>
  <si>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</si>
  <si>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</si>
  <si>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</si>
  <si>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</si>
  <si>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</si>
  <si>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</si>
  <si>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</si>
  <si>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</si>
  <si>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</si>
  <si>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</si>
  <si>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</si>
  <si>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</si>
  <si>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</si>
  <si>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</si>
  <si>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</si>
  <si>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</si>
  <si>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</si>
  <si>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</si>
  <si>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</si>
  <si>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</si>
  <si>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</si>
  <si>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</si>
  <si>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</si>
  <si>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</si>
  <si>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</si>
  <si>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</si>
  <si>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</si>
  <si>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</si>
  <si>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</si>
  <si>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</si>
  <si>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</si>
  <si>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</si>
  <si>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</si>
  <si>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</si>
  <si>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</si>
  <si>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</si>
  <si>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</si>
  <si>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</si>
  <si>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</si>
  <si>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</si>
  <si>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</si>
  <si>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</si>
  <si>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</si>
  <si>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</si>
  <si>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</si>
  <si>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</si>
  <si>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</si>
  <si>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</si>
  <si>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</si>
  <si>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</si>
  <si>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</si>
  <si>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</si>
  <si>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</si>
  <si>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</si>
  <si>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</si>
  <si>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</si>
  <si>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</si>
  <si>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</si>
  <si>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</si>
  <si>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</si>
  <si>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</si>
  <si>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</si>
  <si>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</si>
  <si>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</si>
  <si>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</si>
  <si>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№1                                                                                                                                                                                                                                                                                                  к предложению о размере цен (тарифов), долгосрочных параметров регулирования</t>
  </si>
  <si>
    <t>руб./кВт·ч</t>
  </si>
  <si>
    <t>Общество с ограниченной ответственностью «Юг сети»</t>
  </si>
  <si>
    <t>ООО «Юг сети»</t>
  </si>
  <si>
    <t>443045, Самарская область, г. Самара, ул. Печерская, д. 20 А, офис 6</t>
  </si>
  <si>
    <t>443052, Самарская область, г. Самара, ул. Береговая д. 10</t>
  </si>
  <si>
    <t xml:space="preserve">dtihomirov@dkdrevo.ru </t>
  </si>
  <si>
    <t>+7-927-658-99-99, 8-800-200-71-83</t>
  </si>
  <si>
    <t>Генеральный директор, Тихомиров Денис Сергеевич</t>
  </si>
  <si>
    <t>х</t>
  </si>
  <si>
    <t>ООО "Юг сети"</t>
  </si>
  <si>
    <t>за 1 квтч</t>
  </si>
  <si>
    <t>переток</t>
  </si>
  <si>
    <t>потрери в т.р.</t>
  </si>
  <si>
    <t>за 1 мвтч</t>
  </si>
  <si>
    <t>ед.котел</t>
  </si>
  <si>
    <t>по котлу</t>
  </si>
  <si>
    <t>содерж.</t>
  </si>
  <si>
    <t>нвв+потери</t>
  </si>
  <si>
    <t>ост.</t>
  </si>
  <si>
    <t>за квтч</t>
  </si>
  <si>
    <t xml:space="preserve">П Р Е Д Л О Ж Е Н И Е  о размере цен (тарифов), долгосрочных параметров регулирования на 2019 год    ООО "Юг сети"                                                                                    </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</si>
  <si>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</si>
  <si>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</si>
  <si>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</si>
  <si>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</si>
  <si>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</si>
  <si>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</si>
  <si>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 xml:space="preserve">&lt;**&gt; Указаны тарифы для взаиморасчетов ООО "Юг сети" со смежными сетевыми организациями. </t>
  </si>
  <si>
    <t xml:space="preserve"> ПАО "МРСК Волги" - "Самарские распределительные сети" - ООО "Юг сети" </t>
  </si>
  <si>
    <t xml:space="preserve">ООО "Юг сети" -  ПАО "МРСК Волги" - "Самарские распределительные сети" </t>
  </si>
  <si>
    <t>прибыль+налог на прибыль</t>
  </si>
  <si>
    <t>прибыль+налог на прибыль+проценты+амортизация</t>
  </si>
  <si>
    <r>
      <t>12,95 -</t>
    </r>
    <r>
      <rPr>
        <sz val="10"/>
        <rFont val="Times New Roman"/>
        <family val="1"/>
        <charset val="204"/>
      </rPr>
      <t xml:space="preserve"> Протокол заседания МЭ и ЖКХ СО от16.11.2017г. №8-э</t>
    </r>
  </si>
  <si>
    <r>
      <t xml:space="preserve">12,95 -  </t>
    </r>
    <r>
      <rPr>
        <sz val="10"/>
        <rFont val="Times New Roman"/>
        <family val="1"/>
        <charset val="204"/>
      </rPr>
      <t>Протокол заседания МЭ и ЖКХ СО от 27.12.2017г. №11-э</t>
    </r>
  </si>
  <si>
    <t>нас.село</t>
  </si>
  <si>
    <t>Примечание: ООО "Юг сети" осуществляет регулируемый вид деятельности передача эл.энергии с 16.11.2017 г.</t>
  </si>
  <si>
    <t>В паре смежных сетевых организаций первая - организация-платильщик, вторая- получатель платы.</t>
  </si>
  <si>
    <t xml:space="preserve">Cмежные сетевые организации для расчета индивидуальных тарифов на услуги по передаче электрической энергии по сетям ООО "Юг сети":  </t>
  </si>
  <si>
    <t>АО "Электросеть-Волга" - ООО "Юг сети"</t>
  </si>
  <si>
    <t>1) филиал ПАО "МРСК Волги" - "Самарские распределительные сети"</t>
  </si>
  <si>
    <t>2) АО "Электросеть-Волга"</t>
  </si>
  <si>
    <t>У.Е.на 2017г.утв.</t>
  </si>
</sst>
</file>

<file path=xl/styles.xml><?xml version="1.0" encoding="utf-8"?>
<styleSheet xmlns="http://schemas.openxmlformats.org/spreadsheetml/2006/main">
  <numFmts count="12">
    <numFmt numFmtId="43" formatCode="_-* #,##0.00\ _₽_-;\-* #,##0.00\ _₽_-;_-* &quot;-&quot;??\ _₽_-;_-@_-"/>
    <numFmt numFmtId="164" formatCode="#,##0.000"/>
    <numFmt numFmtId="165" formatCode="0.00000"/>
    <numFmt numFmtId="166" formatCode="#,##0.0"/>
    <numFmt numFmtId="167" formatCode="[=0]&quot; --&quot;;#,##0.000000"/>
    <numFmt numFmtId="168" formatCode="[=0]&quot; --&quot;;#,##0.00"/>
    <numFmt numFmtId="169" formatCode="#,##0.00\ _₽"/>
    <numFmt numFmtId="170" formatCode="0.000"/>
    <numFmt numFmtId="171" formatCode="#,##0.00_ ;\-#,##0.00\ "/>
    <numFmt numFmtId="172" formatCode="0.0"/>
    <numFmt numFmtId="173" formatCode="#,##0.00000\ _₽"/>
    <numFmt numFmtId="174" formatCode="[=0]&quot; --&quot;;#,##0.000"/>
  </numFmts>
  <fonts count="20">
    <font>
      <sz val="10"/>
      <name val="Arial Cyr"/>
      <charset val="204"/>
    </font>
    <font>
      <sz val="12"/>
      <name val="Times New Roman"/>
      <family val="1"/>
      <charset val="204"/>
    </font>
    <font>
      <sz val="14"/>
      <name val="Times New Roman"/>
      <family val="1"/>
      <charset val="204"/>
    </font>
    <font>
      <sz val="11"/>
      <name val="Times New Roman"/>
      <family val="1"/>
      <charset val="204"/>
    </font>
    <font>
      <sz val="10"/>
      <name val="Times New Roman"/>
      <family val="1"/>
      <charset val="204"/>
    </font>
    <font>
      <sz val="12"/>
      <color indexed="10"/>
      <name val="Times New Roman"/>
      <family val="1"/>
      <charset val="204"/>
    </font>
    <font>
      <sz val="10"/>
      <name val="Times New Roman CYR"/>
      <charset val="204"/>
    </font>
    <font>
      <sz val="12"/>
      <color indexed="8"/>
      <name val="Times New Roman"/>
      <family val="1"/>
      <charset val="204"/>
    </font>
    <font>
      <b/>
      <sz val="12"/>
      <color indexed="8"/>
      <name val="Times New Roman"/>
      <family val="1"/>
      <charset val="204"/>
    </font>
    <font>
      <sz val="10"/>
      <name val="Arial Cyr"/>
      <charset val="204"/>
    </font>
    <font>
      <sz val="10"/>
      <name val="Arial Cyr"/>
      <family val="2"/>
      <charset val="204"/>
    </font>
    <font>
      <u/>
      <sz val="11"/>
      <color theme="10"/>
      <name val="Calibri"/>
      <family val="2"/>
      <scheme val="minor"/>
    </font>
    <font>
      <sz val="11"/>
      <color theme="1"/>
      <name val="Calibri"/>
      <family val="2"/>
      <scheme val="minor"/>
    </font>
    <font>
      <sz val="11"/>
      <color theme="1"/>
      <name val="Times New Roman"/>
      <family val="1"/>
      <charset val="204"/>
    </font>
    <font>
      <u/>
      <sz val="11"/>
      <color theme="10"/>
      <name val="Times New Roman"/>
      <family val="1"/>
      <charset val="204"/>
    </font>
    <font>
      <sz val="12"/>
      <color rgb="FFFF0000"/>
      <name val="Times New Roman"/>
      <family val="1"/>
      <charset val="204"/>
    </font>
    <font>
      <b/>
      <sz val="14"/>
      <color theme="3"/>
      <name val="Times New Roman"/>
      <family val="1"/>
      <charset val="204"/>
    </font>
    <font>
      <b/>
      <sz val="12"/>
      <color rgb="FFFF0000"/>
      <name val="Times New Roman"/>
      <family val="1"/>
      <charset val="204"/>
    </font>
    <font>
      <sz val="11"/>
      <color indexed="8"/>
      <name val="Times New Roman"/>
      <family val="1"/>
      <charset val="204"/>
    </font>
    <font>
      <sz val="12"/>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11" fillId="0" borderId="0" applyNumberFormat="0" applyFill="0" applyBorder="0" applyAlignment="0" applyProtection="0"/>
    <xf numFmtId="0" fontId="12" fillId="0" borderId="0"/>
    <xf numFmtId="0" fontId="10" fillId="0" borderId="0"/>
    <xf numFmtId="0" fontId="9" fillId="0" borderId="0"/>
    <xf numFmtId="0" fontId="12" fillId="0" borderId="0"/>
    <xf numFmtId="0" fontId="6" fillId="0" borderId="0"/>
    <xf numFmtId="43" fontId="9" fillId="0" borderId="0" applyFont="0" applyFill="0" applyBorder="0" applyAlignment="0" applyProtection="0"/>
  </cellStyleXfs>
  <cellXfs count="101">
    <xf numFmtId="0" fontId="0" fillId="0" borderId="0" xfId="0"/>
    <xf numFmtId="0" fontId="13" fillId="2" borderId="0" xfId="2" applyFont="1" applyFill="1"/>
    <xf numFmtId="0" fontId="7" fillId="2" borderId="0" xfId="2" applyFont="1" applyFill="1" applyAlignment="1">
      <alignment wrapText="1"/>
    </xf>
    <xf numFmtId="0" fontId="12" fillId="2" borderId="0" xfId="2" applyFill="1"/>
    <xf numFmtId="0" fontId="7" fillId="2" borderId="0" xfId="2" applyFont="1" applyFill="1"/>
    <xf numFmtId="1" fontId="7" fillId="2" borderId="0" xfId="2" applyNumberFormat="1" applyFont="1" applyFill="1" applyAlignment="1">
      <alignment horizontal="left"/>
    </xf>
    <xf numFmtId="0" fontId="7" fillId="2" borderId="0" xfId="2" applyFont="1" applyFill="1" applyAlignment="1">
      <alignment horizontal="left"/>
    </xf>
    <xf numFmtId="49" fontId="7" fillId="2" borderId="0" xfId="2" applyNumberFormat="1" applyFont="1" applyFill="1"/>
    <xf numFmtId="0" fontId="14" fillId="2" borderId="0" xfId="1" applyFont="1" applyFill="1" applyBorder="1"/>
    <xf numFmtId="0" fontId="7" fillId="2" borderId="0" xfId="2" quotePrefix="1" applyFont="1" applyFill="1"/>
    <xf numFmtId="0" fontId="0" fillId="2" borderId="0" xfId="0" applyFill="1"/>
    <xf numFmtId="0" fontId="1" fillId="2" borderId="0" xfId="0" applyFont="1" applyFill="1"/>
    <xf numFmtId="0" fontId="1" fillId="2" borderId="0" xfId="0" applyFont="1" applyFill="1" applyAlignment="1">
      <alignment horizontal="centerContinuous"/>
    </xf>
    <xf numFmtId="0" fontId="1" fillId="2" borderId="0" xfId="0" applyFont="1" applyFill="1" applyBorder="1"/>
    <xf numFmtId="49" fontId="4"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4"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1" fillId="2" borderId="1" xfId="0" applyFont="1" applyFill="1" applyBorder="1"/>
    <xf numFmtId="0" fontId="5" fillId="2" borderId="1" xfId="0" applyFont="1" applyFill="1" applyBorder="1" applyAlignment="1">
      <alignment vertical="top" wrapText="1"/>
    </xf>
    <xf numFmtId="169" fontId="1" fillId="2" borderId="1" xfId="0" applyNumberFormat="1" applyFont="1" applyFill="1" applyBorder="1" applyAlignment="1">
      <alignment horizontal="center"/>
    </xf>
    <xf numFmtId="0" fontId="1" fillId="2" borderId="0" xfId="0" applyFont="1" applyFill="1" applyAlignment="1">
      <alignment wrapText="1"/>
    </xf>
    <xf numFmtId="0" fontId="2" fillId="2" borderId="0" xfId="0" applyFont="1" applyFill="1" applyAlignment="1">
      <alignment horizontal="centerContinuous"/>
    </xf>
    <xf numFmtId="0" fontId="4" fillId="2" borderId="1" xfId="0" applyFont="1" applyFill="1" applyBorder="1" applyAlignment="1">
      <alignment horizontal="center" wrapText="1"/>
    </xf>
    <xf numFmtId="10" fontId="1" fillId="2" borderId="1" xfId="0" applyNumberFormat="1" applyFont="1" applyFill="1" applyBorder="1" applyAlignment="1">
      <alignment horizontal="center"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167" fontId="1" fillId="2" borderId="2" xfId="6" applyNumberFormat="1" applyFont="1" applyFill="1" applyBorder="1" applyAlignment="1">
      <alignment horizontal="center" wrapText="1"/>
    </xf>
    <xf numFmtId="0" fontId="1" fillId="2" borderId="1" xfId="0" applyFont="1" applyFill="1" applyBorder="1" applyAlignment="1">
      <alignment horizontal="center"/>
    </xf>
    <xf numFmtId="4" fontId="1" fillId="2" borderId="1" xfId="0" applyNumberFormat="1" applyFont="1" applyFill="1" applyBorder="1" applyAlignment="1">
      <alignment horizontal="center"/>
    </xf>
    <xf numFmtId="168" fontId="1" fillId="2" borderId="2" xfId="6" applyNumberFormat="1" applyFont="1" applyFill="1" applyBorder="1" applyAlignment="1">
      <alignment horizontal="center" wrapText="1"/>
    </xf>
    <xf numFmtId="0" fontId="7" fillId="2" borderId="0" xfId="5" applyFont="1" applyFill="1"/>
    <xf numFmtId="0" fontId="12" fillId="2" borderId="0" xfId="5" applyFill="1"/>
    <xf numFmtId="0" fontId="7" fillId="2" borderId="0" xfId="5" applyFont="1" applyFill="1" applyAlignment="1">
      <alignment vertical="top"/>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2" fontId="1" fillId="2" borderId="0" xfId="0" applyNumberFormat="1" applyFont="1" applyFill="1"/>
    <xf numFmtId="0" fontId="1" fillId="2" borderId="0" xfId="0" applyFont="1" applyFill="1" applyBorder="1" applyAlignment="1">
      <alignment horizontal="center" vertical="center" wrapText="1"/>
    </xf>
    <xf numFmtId="171" fontId="15" fillId="3" borderId="0" xfId="7" applyNumberFormat="1" applyFont="1" applyFill="1" applyBorder="1"/>
    <xf numFmtId="43" fontId="15" fillId="2" borderId="0" xfId="7" applyFont="1" applyFill="1" applyBorder="1"/>
    <xf numFmtId="0" fontId="1" fillId="2" borderId="0" xfId="0" applyFont="1" applyFill="1" applyAlignment="1">
      <alignment horizontal="right"/>
    </xf>
    <xf numFmtId="172" fontId="1" fillId="2" borderId="0" xfId="0" applyNumberFormat="1" applyFont="1" applyFill="1" applyAlignment="1">
      <alignment horizontal="left"/>
    </xf>
    <xf numFmtId="171" fontId="16" fillId="3" borderId="1" xfId="7" applyNumberFormat="1"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horizontal="center"/>
    </xf>
    <xf numFmtId="0" fontId="15" fillId="2" borderId="1" xfId="0" applyFont="1" applyFill="1" applyBorder="1" applyAlignment="1">
      <alignment vertical="top" wrapText="1"/>
    </xf>
    <xf numFmtId="0" fontId="1" fillId="2" borderId="3" xfId="0" applyFont="1" applyFill="1" applyBorder="1" applyAlignment="1">
      <alignment horizontal="center" vertical="top" wrapText="1"/>
    </xf>
    <xf numFmtId="173" fontId="1" fillId="2" borderId="1" xfId="0" applyNumberFormat="1" applyFont="1" applyFill="1" applyBorder="1" applyAlignment="1">
      <alignment horizontal="center"/>
    </xf>
    <xf numFmtId="166" fontId="1" fillId="2" borderId="1" xfId="0" applyNumberFormat="1" applyFont="1" applyFill="1" applyBorder="1" applyAlignment="1">
      <alignment horizontal="center" vertical="center"/>
    </xf>
    <xf numFmtId="0" fontId="17" fillId="0" borderId="0" xfId="0" applyFont="1"/>
    <xf numFmtId="4" fontId="1" fillId="2" borderId="2" xfId="6" applyNumberFormat="1" applyFont="1" applyFill="1" applyBorder="1" applyAlignment="1">
      <alignment horizontal="center" wrapText="1"/>
    </xf>
    <xf numFmtId="165"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174" fontId="1" fillId="2" borderId="2" xfId="6" applyNumberFormat="1" applyFont="1" applyFill="1" applyBorder="1" applyAlignment="1">
      <alignment horizontal="center" wrapText="1"/>
    </xf>
    <xf numFmtId="165" fontId="1" fillId="2" borderId="1" xfId="0" applyNumberFormat="1" applyFont="1" applyFill="1" applyBorder="1"/>
    <xf numFmtId="164" fontId="1" fillId="2" borderId="1" xfId="0" applyNumberFormat="1" applyFont="1" applyFill="1" applyBorder="1"/>
    <xf numFmtId="10" fontId="1" fillId="2" borderId="1" xfId="0" applyNumberFormat="1" applyFont="1" applyFill="1" applyBorder="1" applyAlignment="1">
      <alignment horizontal="right" vertical="center"/>
    </xf>
    <xf numFmtId="170" fontId="1" fillId="2" borderId="1" xfId="0" applyNumberFormat="1" applyFont="1" applyFill="1" applyBorder="1" applyAlignment="1">
      <alignment horizontal="center"/>
    </xf>
    <xf numFmtId="166" fontId="4" fillId="2" borderId="2" xfId="6" applyNumberFormat="1" applyFont="1" applyFill="1" applyBorder="1" applyAlignment="1">
      <alignment horizontal="center" wrapText="1"/>
    </xf>
    <xf numFmtId="167" fontId="4" fillId="2" borderId="2" xfId="6" applyNumberFormat="1" applyFont="1" applyFill="1" applyBorder="1" applyAlignment="1">
      <alignment horizontal="center" wrapText="1"/>
    </xf>
    <xf numFmtId="0" fontId="1" fillId="2" borderId="1" xfId="0" applyFont="1" applyFill="1" applyBorder="1" applyAlignment="1">
      <alignment horizontal="center" vertical="center" wrapText="1"/>
    </xf>
    <xf numFmtId="166" fontId="1" fillId="2" borderId="0" xfId="0" applyNumberFormat="1" applyFont="1" applyFill="1"/>
    <xf numFmtId="0" fontId="1" fillId="2" borderId="1" xfId="0" applyFont="1" applyFill="1" applyBorder="1" applyAlignment="1">
      <alignment horizontal="center" vertical="top" wrapText="1"/>
    </xf>
    <xf numFmtId="166" fontId="1" fillId="2" borderId="1" xfId="0" applyNumberFormat="1" applyFont="1" applyFill="1" applyBorder="1" applyAlignment="1">
      <alignment horizontal="center"/>
    </xf>
    <xf numFmtId="4" fontId="1" fillId="2" borderId="0" xfId="0" applyNumberFormat="1" applyFont="1" applyFill="1"/>
    <xf numFmtId="4" fontId="1" fillId="2" borderId="1" xfId="0" applyNumberFormat="1" applyFont="1" applyFill="1" applyBorder="1" applyAlignment="1">
      <alignment horizontal="center" vertical="center" wrapText="1"/>
    </xf>
    <xf numFmtId="0" fontId="7" fillId="2" borderId="0" xfId="2" applyFont="1" applyFill="1" applyAlignment="1">
      <alignment horizontal="center" wrapText="1"/>
    </xf>
    <xf numFmtId="0" fontId="8" fillId="2" borderId="0" xfId="2" applyFont="1" applyFill="1" applyAlignment="1">
      <alignment horizontal="center" vertical="center" wrapText="1"/>
    </xf>
    <xf numFmtId="0" fontId="2" fillId="2" borderId="0" xfId="0" applyFont="1" applyFill="1" applyAlignment="1">
      <alignment horizontal="center"/>
    </xf>
    <xf numFmtId="0" fontId="18" fillId="2" borderId="0" xfId="0" applyFont="1" applyFill="1" applyBorder="1" applyAlignment="1">
      <alignment vertical="top" wrapText="1"/>
    </xf>
    <xf numFmtId="0" fontId="0" fillId="2" borderId="0" xfId="0" applyFill="1" applyAlignment="1"/>
    <xf numFmtId="0" fontId="3" fillId="2" borderId="0" xfId="0" applyFont="1" applyFill="1" applyAlignment="1">
      <alignment horizontal="justify"/>
    </xf>
    <xf numFmtId="0" fontId="1" fillId="2" borderId="0" xfId="0" applyFont="1" applyFill="1" applyAlignment="1">
      <alignment horizontal="justify"/>
    </xf>
    <xf numFmtId="0" fontId="1" fillId="2"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 fillId="2" borderId="12" xfId="0" applyFont="1" applyFill="1" applyBorder="1" applyAlignment="1">
      <alignment horizontal="center" vertical="top" wrapText="1"/>
    </xf>
  </cellXfs>
  <cellStyles count="8">
    <cellStyle name="Гиперссылка" xfId="1" builtinId="8"/>
    <cellStyle name="Обычный" xfId="0" builtinId="0"/>
    <cellStyle name="Обычный 2" xfId="2"/>
    <cellStyle name="Обычный 2 4" xfId="3"/>
    <cellStyle name="Обычный 4" xfId="4"/>
    <cellStyle name="Обычный 7" xfId="5"/>
    <cellStyle name="Обычный_Факт.кальк.САМЕКО(11мес) (2)" xfId="6"/>
    <cellStyle name="Финансовый" xfId="7" builtinId="3"/>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tihomirov@dkdrev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P36"/>
  <sheetViews>
    <sheetView view="pageBreakPreview" topLeftCell="B3" zoomScale="120" zoomScaleNormal="100" zoomScaleSheetLayoutView="120" workbookViewId="0">
      <selection activeCell="E25" sqref="E25:E26"/>
    </sheetView>
  </sheetViews>
  <sheetFormatPr defaultRowHeight="15"/>
  <cols>
    <col min="1" max="1" width="9.140625" style="3" hidden="1" customWidth="1"/>
    <col min="2" max="3" width="9.140625" style="3" customWidth="1"/>
    <col min="4" max="4" width="11.140625" style="3" customWidth="1"/>
    <col min="5" max="5" width="15.42578125" style="3" bestFit="1" customWidth="1"/>
    <col min="6" max="16384" width="9.140625" style="3"/>
  </cols>
  <sheetData>
    <row r="1" spans="2:16" hidden="1"/>
    <row r="2" spans="2:16" ht="69" customHeight="1">
      <c r="B2" s="1"/>
      <c r="C2" s="1"/>
      <c r="D2" s="1"/>
      <c r="E2" s="1"/>
      <c r="F2" s="76"/>
      <c r="G2" s="76"/>
      <c r="H2" s="2"/>
      <c r="I2" s="2"/>
      <c r="J2" s="2"/>
      <c r="K2" s="1"/>
      <c r="L2" s="2"/>
      <c r="M2" s="77" t="s">
        <v>119</v>
      </c>
      <c r="N2" s="77"/>
      <c r="O2" s="77"/>
      <c r="P2" s="77"/>
    </row>
    <row r="3" spans="2:16" ht="47.25" customHeight="1">
      <c r="B3" s="77" t="s">
        <v>140</v>
      </c>
      <c r="C3" s="77"/>
      <c r="D3" s="77"/>
      <c r="E3" s="77"/>
      <c r="F3" s="77"/>
      <c r="G3" s="77"/>
      <c r="H3" s="77"/>
      <c r="I3" s="77"/>
      <c r="J3" s="77"/>
      <c r="K3" s="77"/>
      <c r="L3" s="77"/>
      <c r="M3" s="77"/>
      <c r="N3" s="77"/>
      <c r="O3" s="77"/>
      <c r="P3" s="77"/>
    </row>
    <row r="4" spans="2:16" ht="15.75">
      <c r="B4" s="4"/>
      <c r="C4" s="4"/>
      <c r="D4" s="4"/>
      <c r="E4" s="4"/>
      <c r="F4" s="4"/>
      <c r="G4" s="4"/>
      <c r="H4" s="4"/>
      <c r="I4" s="4"/>
      <c r="J4" s="4"/>
      <c r="K4" s="1"/>
      <c r="L4" s="1"/>
      <c r="M4" s="1"/>
      <c r="N4" s="1"/>
      <c r="O4" s="1"/>
      <c r="P4" s="1"/>
    </row>
    <row r="5" spans="2:16" ht="15.75">
      <c r="B5" s="4" t="s">
        <v>101</v>
      </c>
      <c r="C5" s="4"/>
      <c r="D5" s="4"/>
      <c r="E5" s="4"/>
      <c r="F5" s="4"/>
      <c r="G5" s="4"/>
      <c r="H5" s="4"/>
      <c r="I5" s="4"/>
      <c r="J5" s="4"/>
      <c r="K5" s="1"/>
      <c r="L5" s="1"/>
      <c r="M5" s="1"/>
      <c r="N5" s="1"/>
      <c r="O5" s="1"/>
      <c r="P5" s="1"/>
    </row>
    <row r="6" spans="2:16" ht="15.75">
      <c r="B6" s="4"/>
      <c r="C6" s="4"/>
      <c r="D6" s="4"/>
      <c r="E6" s="4"/>
      <c r="F6" s="4"/>
      <c r="G6" s="4"/>
      <c r="H6" s="4"/>
      <c r="I6" s="4"/>
      <c r="J6" s="4"/>
      <c r="K6" s="1"/>
      <c r="L6" s="1"/>
      <c r="M6" s="1"/>
      <c r="N6" s="1"/>
      <c r="O6" s="1"/>
      <c r="P6" s="1"/>
    </row>
    <row r="7" spans="2:16" ht="15.75">
      <c r="B7" s="4" t="s">
        <v>102</v>
      </c>
      <c r="C7" s="4"/>
      <c r="D7" s="4"/>
      <c r="E7" s="4" t="s">
        <v>121</v>
      </c>
      <c r="F7" s="4"/>
      <c r="G7" s="4"/>
      <c r="H7" s="4"/>
      <c r="I7" s="4"/>
      <c r="J7" s="4"/>
      <c r="K7" s="1"/>
      <c r="L7" s="1"/>
      <c r="M7" s="1"/>
      <c r="N7" s="1"/>
      <c r="O7" s="1"/>
      <c r="P7" s="1"/>
    </row>
    <row r="8" spans="2:16" ht="15.75">
      <c r="B8" s="4" t="s">
        <v>103</v>
      </c>
      <c r="C8" s="4"/>
      <c r="D8" s="4"/>
      <c r="E8" s="4" t="s">
        <v>122</v>
      </c>
      <c r="F8" s="4"/>
      <c r="G8" s="4"/>
      <c r="H8" s="4"/>
      <c r="I8" s="4"/>
      <c r="J8" s="4"/>
      <c r="K8" s="1"/>
      <c r="L8" s="1"/>
      <c r="M8" s="1"/>
      <c r="N8" s="1"/>
      <c r="O8" s="1"/>
      <c r="P8" s="1"/>
    </row>
    <row r="9" spans="2:16" ht="15.75">
      <c r="B9" s="4" t="s">
        <v>104</v>
      </c>
      <c r="C9" s="4"/>
      <c r="D9" s="4"/>
      <c r="E9" s="4" t="s">
        <v>124</v>
      </c>
      <c r="F9" s="4"/>
      <c r="G9" s="4"/>
      <c r="H9" s="4"/>
      <c r="I9" s="4"/>
      <c r="J9" s="4"/>
      <c r="K9" s="4"/>
      <c r="L9" s="1"/>
      <c r="M9" s="1"/>
      <c r="N9" s="1"/>
      <c r="O9" s="1"/>
      <c r="P9" s="1"/>
    </row>
    <row r="10" spans="2:16" ht="15.75">
      <c r="B10" s="4" t="s">
        <v>105</v>
      </c>
      <c r="C10" s="4"/>
      <c r="D10" s="4"/>
      <c r="E10" s="4" t="s">
        <v>123</v>
      </c>
      <c r="F10" s="4"/>
      <c r="G10" s="4"/>
      <c r="H10" s="4"/>
      <c r="I10" s="4"/>
      <c r="J10" s="4"/>
      <c r="K10" s="1"/>
      <c r="L10" s="1"/>
      <c r="M10" s="1"/>
      <c r="N10" s="1"/>
      <c r="O10" s="1"/>
      <c r="P10" s="1"/>
    </row>
    <row r="11" spans="2:16" ht="15.75">
      <c r="B11" s="4" t="s">
        <v>106</v>
      </c>
      <c r="C11" s="4"/>
      <c r="D11" s="4"/>
      <c r="E11" s="5">
        <v>6319163931</v>
      </c>
      <c r="F11" s="4"/>
      <c r="G11" s="4"/>
      <c r="H11" s="4"/>
      <c r="I11" s="4"/>
      <c r="J11" s="4"/>
      <c r="K11" s="1"/>
      <c r="L11" s="1"/>
      <c r="M11" s="1"/>
      <c r="N11" s="1"/>
      <c r="O11" s="1"/>
      <c r="P11" s="1"/>
    </row>
    <row r="12" spans="2:16" ht="15.75">
      <c r="B12" s="4" t="s">
        <v>107</v>
      </c>
      <c r="C12" s="4"/>
      <c r="D12" s="4"/>
      <c r="E12" s="6">
        <v>631901001</v>
      </c>
      <c r="F12" s="4"/>
      <c r="G12" s="4"/>
      <c r="H12" s="4"/>
      <c r="I12" s="4"/>
      <c r="J12" s="4"/>
      <c r="K12" s="1"/>
      <c r="L12" s="1"/>
      <c r="M12" s="1"/>
      <c r="N12" s="1"/>
      <c r="O12" s="1"/>
      <c r="P12" s="1"/>
    </row>
    <row r="13" spans="2:16" ht="15.75">
      <c r="B13" s="4" t="s">
        <v>108</v>
      </c>
      <c r="C13" s="4"/>
      <c r="D13" s="4"/>
      <c r="E13" s="7" t="s">
        <v>127</v>
      </c>
      <c r="F13" s="4"/>
      <c r="G13" s="4"/>
      <c r="H13" s="4"/>
      <c r="I13" s="4"/>
      <c r="J13" s="4"/>
      <c r="K13" s="1"/>
      <c r="L13" s="1"/>
      <c r="M13" s="1"/>
      <c r="N13" s="1"/>
      <c r="O13" s="1"/>
      <c r="P13" s="1"/>
    </row>
    <row r="14" spans="2:16" ht="15.75">
      <c r="B14" s="4" t="s">
        <v>109</v>
      </c>
      <c r="C14" s="4"/>
      <c r="D14" s="4"/>
      <c r="E14" s="8" t="s">
        <v>125</v>
      </c>
      <c r="F14" s="4"/>
      <c r="G14" s="4"/>
      <c r="H14" s="4"/>
      <c r="I14" s="4"/>
      <c r="J14" s="4"/>
      <c r="K14" s="1"/>
      <c r="L14" s="1"/>
      <c r="M14" s="1"/>
      <c r="N14" s="1"/>
      <c r="O14" s="1"/>
      <c r="P14" s="1"/>
    </row>
    <row r="15" spans="2:16" ht="15.75">
      <c r="B15" s="4" t="s">
        <v>110</v>
      </c>
      <c r="C15" s="4"/>
      <c r="D15" s="4"/>
      <c r="E15" s="9" t="s">
        <v>126</v>
      </c>
      <c r="F15" s="4"/>
      <c r="G15" s="4"/>
      <c r="H15" s="4"/>
      <c r="I15" s="4"/>
      <c r="J15" s="4"/>
      <c r="K15" s="1"/>
      <c r="L15" s="1"/>
      <c r="M15" s="1"/>
      <c r="N15" s="1"/>
      <c r="O15" s="1"/>
      <c r="P15" s="1"/>
    </row>
    <row r="16" spans="2:16" ht="15.75">
      <c r="B16" s="4" t="s">
        <v>111</v>
      </c>
      <c r="C16" s="4"/>
      <c r="D16" s="4"/>
      <c r="E16" s="9" t="s">
        <v>126</v>
      </c>
      <c r="F16" s="4"/>
      <c r="G16" s="4"/>
      <c r="H16" s="4"/>
      <c r="I16" s="4"/>
      <c r="J16" s="4"/>
      <c r="K16" s="1"/>
      <c r="L16" s="1"/>
      <c r="M16" s="1"/>
      <c r="N16" s="1"/>
      <c r="O16" s="1"/>
      <c r="P16" s="1"/>
    </row>
    <row r="17" spans="2:10" ht="15.75">
      <c r="B17" s="4"/>
      <c r="C17" s="4"/>
      <c r="D17" s="4"/>
      <c r="E17" s="4"/>
      <c r="F17" s="4"/>
      <c r="G17" s="4"/>
      <c r="H17" s="4"/>
      <c r="I17" s="4"/>
      <c r="J17" s="4"/>
    </row>
    <row r="18" spans="2:10" ht="15.75">
      <c r="B18" s="4"/>
      <c r="C18" s="4"/>
      <c r="D18" s="4"/>
      <c r="E18" s="4"/>
      <c r="F18" s="4"/>
      <c r="G18" s="4"/>
      <c r="H18" s="4"/>
      <c r="I18" s="4"/>
      <c r="J18" s="4"/>
    </row>
    <row r="19" spans="2:10" ht="15.75">
      <c r="B19" s="4"/>
      <c r="C19" s="4"/>
      <c r="D19" s="4"/>
      <c r="E19" s="4"/>
      <c r="F19" s="4"/>
      <c r="G19" s="4"/>
      <c r="H19" s="4"/>
      <c r="I19" s="4"/>
      <c r="J19" s="4"/>
    </row>
    <row r="20" spans="2:10" ht="15.75">
      <c r="B20" s="4"/>
      <c r="C20" s="4"/>
      <c r="D20" s="4"/>
      <c r="E20" s="4"/>
      <c r="F20" s="4"/>
      <c r="G20" s="4"/>
      <c r="H20" s="4"/>
      <c r="I20" s="4"/>
      <c r="J20" s="4"/>
    </row>
    <row r="21" spans="2:10" ht="15.75">
      <c r="B21" s="4"/>
      <c r="C21" s="4"/>
      <c r="D21" s="4"/>
      <c r="E21" s="4"/>
      <c r="F21" s="4"/>
      <c r="G21" s="4"/>
      <c r="H21" s="4"/>
      <c r="I21" s="4"/>
      <c r="J21" s="4"/>
    </row>
    <row r="22" spans="2:10" ht="15.75">
      <c r="B22" s="4"/>
      <c r="C22" s="4"/>
      <c r="D22" s="4"/>
      <c r="E22" s="4"/>
      <c r="F22" s="4"/>
      <c r="G22" s="4"/>
      <c r="H22" s="4"/>
      <c r="I22" s="4"/>
      <c r="J22" s="4"/>
    </row>
    <row r="23" spans="2:10" ht="15.75">
      <c r="B23" s="4"/>
      <c r="C23" s="4"/>
      <c r="D23" s="4"/>
      <c r="E23" s="4"/>
      <c r="F23" s="4"/>
      <c r="G23" s="4"/>
      <c r="H23" s="4"/>
      <c r="I23" s="4"/>
      <c r="J23" s="4"/>
    </row>
    <row r="24" spans="2:10" ht="15.75">
      <c r="B24" s="4"/>
      <c r="C24" s="4"/>
      <c r="D24" s="4"/>
      <c r="E24" s="4"/>
      <c r="F24" s="4"/>
      <c r="G24" s="4"/>
      <c r="H24" s="4"/>
      <c r="I24" s="4"/>
      <c r="J24" s="4"/>
    </row>
    <row r="25" spans="2:10" ht="15.75">
      <c r="B25" s="4"/>
      <c r="C25" s="4"/>
      <c r="D25" s="4"/>
      <c r="E25" s="4"/>
      <c r="F25" s="4"/>
      <c r="G25" s="4"/>
      <c r="H25" s="4"/>
      <c r="I25" s="4"/>
      <c r="J25" s="4"/>
    </row>
    <row r="26" spans="2:10" ht="15.75">
      <c r="B26" s="4"/>
      <c r="C26" s="4"/>
      <c r="D26" s="4"/>
      <c r="E26" s="4"/>
      <c r="F26" s="4"/>
      <c r="G26" s="4"/>
      <c r="H26" s="4"/>
      <c r="I26" s="4"/>
      <c r="J26" s="4"/>
    </row>
    <row r="27" spans="2:10" ht="15.75">
      <c r="B27" s="4"/>
      <c r="C27" s="4"/>
      <c r="D27" s="4"/>
      <c r="E27" s="4"/>
      <c r="F27" s="4"/>
      <c r="G27" s="4"/>
      <c r="H27" s="4"/>
      <c r="I27" s="4"/>
      <c r="J27" s="4"/>
    </row>
    <row r="28" spans="2:10" ht="15.75">
      <c r="B28" s="4"/>
      <c r="C28" s="4"/>
      <c r="D28" s="4"/>
      <c r="E28" s="4"/>
      <c r="F28" s="4"/>
      <c r="G28" s="4"/>
      <c r="H28" s="4"/>
      <c r="I28" s="4"/>
      <c r="J28" s="4"/>
    </row>
    <row r="29" spans="2:10" ht="15.75">
      <c r="B29" s="4"/>
      <c r="C29" s="4"/>
      <c r="D29" s="4"/>
      <c r="E29" s="4"/>
      <c r="F29" s="4"/>
      <c r="G29" s="4"/>
      <c r="H29" s="4"/>
      <c r="I29" s="4"/>
      <c r="J29" s="4"/>
    </row>
    <row r="30" spans="2:10" ht="15.75">
      <c r="B30" s="4"/>
      <c r="C30" s="4"/>
      <c r="D30" s="4"/>
      <c r="E30" s="4"/>
      <c r="F30" s="4"/>
      <c r="G30" s="4"/>
      <c r="H30" s="4"/>
      <c r="I30" s="4"/>
      <c r="J30" s="4"/>
    </row>
    <row r="31" spans="2:10" ht="15.75">
      <c r="B31" s="4"/>
      <c r="C31" s="4"/>
      <c r="D31" s="4"/>
      <c r="E31" s="4"/>
      <c r="F31" s="4"/>
      <c r="G31" s="4"/>
      <c r="H31" s="4"/>
      <c r="I31" s="4"/>
      <c r="J31" s="4"/>
    </row>
    <row r="32" spans="2:10" ht="15.75">
      <c r="B32" s="4"/>
      <c r="C32" s="4"/>
      <c r="D32" s="4"/>
      <c r="E32" s="4"/>
      <c r="F32" s="4"/>
      <c r="G32" s="4"/>
      <c r="H32" s="4"/>
      <c r="I32" s="4"/>
      <c r="J32" s="4"/>
    </row>
    <row r="33" spans="2:10" ht="15.75">
      <c r="B33" s="4"/>
      <c r="C33" s="4"/>
      <c r="D33" s="4"/>
      <c r="E33" s="4"/>
      <c r="F33" s="4"/>
      <c r="G33" s="4"/>
      <c r="H33" s="4"/>
      <c r="I33" s="4"/>
      <c r="J33" s="4"/>
    </row>
    <row r="34" spans="2:10" ht="15.75">
      <c r="B34" s="4"/>
      <c r="C34" s="4"/>
      <c r="D34" s="4"/>
      <c r="E34" s="4"/>
      <c r="F34" s="4"/>
      <c r="G34" s="4"/>
      <c r="H34" s="4"/>
      <c r="I34" s="4"/>
      <c r="J34" s="4"/>
    </row>
    <row r="35" spans="2:10" ht="15.75">
      <c r="B35" s="4"/>
      <c r="C35" s="4"/>
      <c r="D35" s="4"/>
      <c r="E35" s="4"/>
      <c r="F35" s="4"/>
      <c r="G35" s="4"/>
      <c r="H35" s="4"/>
      <c r="I35" s="4"/>
      <c r="J35" s="4"/>
    </row>
    <row r="36" spans="2:10" ht="15.75">
      <c r="B36" s="4"/>
      <c r="C36" s="4"/>
      <c r="D36" s="4"/>
      <c r="E36" s="4"/>
      <c r="F36" s="4"/>
      <c r="G36" s="4"/>
      <c r="H36" s="4"/>
      <c r="I36" s="4"/>
      <c r="J36" s="4"/>
    </row>
  </sheetData>
  <mergeCells count="3">
    <mergeCell ref="F2:G2"/>
    <mergeCell ref="B3:P3"/>
    <mergeCell ref="M2:P2"/>
  </mergeCells>
  <phoneticPr fontId="0" type="noConversion"/>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hyperlinks>
  <printOptions horizontalCentered="1"/>
  <pageMargins left="0.11811023622047245" right="0.11811023622047245" top="0.74803149606299213" bottom="0.74803149606299213" header="0.31496062992125984" footer="0.31496062992125984"/>
  <pageSetup paperSize="9" scale="95" orientation="landscape"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L57"/>
  <sheetViews>
    <sheetView tabSelected="1" view="pageBreakPreview" zoomScale="110" zoomScaleNormal="100" zoomScaleSheetLayoutView="110" workbookViewId="0">
      <selection activeCell="F32" sqref="F32"/>
    </sheetView>
  </sheetViews>
  <sheetFormatPr defaultColWidth="8.85546875" defaultRowHeight="15.75"/>
  <cols>
    <col min="1" max="1" width="5.5703125" style="11" customWidth="1"/>
    <col min="2" max="2" width="70.28515625" style="11" customWidth="1"/>
    <col min="3" max="3" width="11.42578125" style="11" customWidth="1"/>
    <col min="4" max="4" width="17.28515625" style="11" customWidth="1"/>
    <col min="5" max="5" width="18.28515625" style="11" customWidth="1"/>
    <col min="6" max="6" width="18.42578125" style="11" customWidth="1"/>
    <col min="7" max="7" width="0" style="11" hidden="1" customWidth="1"/>
    <col min="8" max="8" width="11.42578125" style="11" hidden="1" customWidth="1"/>
    <col min="9" max="11" width="0" style="11" hidden="1" customWidth="1"/>
    <col min="12" max="16384" width="8.85546875" style="11"/>
  </cols>
  <sheetData>
    <row r="1" spans="1:8" s="10" customFormat="1">
      <c r="D1" s="11" t="s">
        <v>37</v>
      </c>
    </row>
    <row r="2" spans="1:8" s="10" customFormat="1">
      <c r="D2" s="11" t="s">
        <v>1</v>
      </c>
    </row>
    <row r="3" spans="1:8" s="10" customFormat="1">
      <c r="D3" s="11" t="s">
        <v>2</v>
      </c>
    </row>
    <row r="4" spans="1:8" s="10" customFormat="1">
      <c r="D4" s="11" t="s">
        <v>3</v>
      </c>
    </row>
    <row r="5" spans="1:8">
      <c r="D5" s="25"/>
    </row>
    <row r="6" spans="1:8" ht="18.75">
      <c r="A6" s="26" t="s">
        <v>38</v>
      </c>
      <c r="B6" s="26"/>
      <c r="C6" s="12"/>
      <c r="D6" s="26"/>
      <c r="E6" s="26"/>
      <c r="F6" s="12"/>
    </row>
    <row r="7" spans="1:8" ht="18.75">
      <c r="A7" s="26" t="s">
        <v>39</v>
      </c>
      <c r="B7" s="26"/>
      <c r="C7" s="26"/>
      <c r="D7" s="26"/>
      <c r="E7" s="26"/>
      <c r="F7" s="26"/>
    </row>
    <row r="8" spans="1:8" ht="18.75">
      <c r="A8" s="26" t="s">
        <v>40</v>
      </c>
      <c r="B8" s="26"/>
      <c r="C8" s="12"/>
      <c r="D8" s="26"/>
      <c r="E8" s="26"/>
      <c r="F8" s="12"/>
    </row>
    <row r="9" spans="1:8" ht="18.75">
      <c r="A9" s="26" t="s">
        <v>41</v>
      </c>
      <c r="B9" s="26"/>
      <c r="C9" s="12"/>
      <c r="D9" s="26"/>
      <c r="E9" s="26"/>
      <c r="F9" s="12"/>
    </row>
    <row r="10" spans="1:8" ht="18.75">
      <c r="A10" s="78" t="s">
        <v>129</v>
      </c>
      <c r="B10" s="78"/>
      <c r="C10" s="78"/>
      <c r="D10" s="78"/>
      <c r="E10" s="78"/>
      <c r="F10" s="78"/>
    </row>
    <row r="12" spans="1:8" ht="90">
      <c r="A12" s="39" t="s">
        <v>6</v>
      </c>
      <c r="B12" s="39" t="s">
        <v>7</v>
      </c>
      <c r="C12" s="39" t="s">
        <v>42</v>
      </c>
      <c r="D12" s="39" t="s">
        <v>141</v>
      </c>
      <c r="E12" s="40" t="s">
        <v>142</v>
      </c>
      <c r="F12" s="39" t="s">
        <v>143</v>
      </c>
      <c r="H12" s="11">
        <f>G13+H13</f>
        <v>2938.5387487084749</v>
      </c>
    </row>
    <row r="13" spans="1:8">
      <c r="A13" s="18" t="s">
        <v>11</v>
      </c>
      <c r="B13" s="19" t="s">
        <v>43</v>
      </c>
      <c r="C13" s="20"/>
      <c r="D13" s="51" t="s">
        <v>128</v>
      </c>
      <c r="E13" s="51" t="s">
        <v>128</v>
      </c>
      <c r="F13" s="51" t="s">
        <v>128</v>
      </c>
      <c r="G13" s="11">
        <v>1798.0369182000004</v>
      </c>
      <c r="H13" s="11">
        <v>1140.5018305084745</v>
      </c>
    </row>
    <row r="14" spans="1:8">
      <c r="A14" s="18" t="s">
        <v>13</v>
      </c>
      <c r="B14" s="23" t="s">
        <v>113</v>
      </c>
      <c r="C14" s="20" t="s">
        <v>44</v>
      </c>
      <c r="D14" s="58">
        <v>2430.456246378475</v>
      </c>
      <c r="E14" s="58">
        <f>E29</f>
        <v>21904.98</v>
      </c>
      <c r="F14" s="50">
        <f>F29</f>
        <v>44032.207783999998</v>
      </c>
      <c r="G14" s="11" t="s">
        <v>154</v>
      </c>
    </row>
    <row r="15" spans="1:8">
      <c r="A15" s="18" t="s">
        <v>19</v>
      </c>
      <c r="B15" s="19" t="s">
        <v>45</v>
      </c>
      <c r="C15" s="20" t="s">
        <v>44</v>
      </c>
      <c r="D15" s="70">
        <v>0</v>
      </c>
      <c r="E15" s="58">
        <v>37.5</v>
      </c>
      <c r="F15" s="50">
        <f>F17+F17/0.8*0.2</f>
        <v>187.5</v>
      </c>
      <c r="G15" s="59" t="s">
        <v>150</v>
      </c>
    </row>
    <row r="16" spans="1:8">
      <c r="A16" s="18" t="s">
        <v>46</v>
      </c>
      <c r="B16" s="19" t="s">
        <v>47</v>
      </c>
      <c r="C16" s="20" t="s">
        <v>44</v>
      </c>
      <c r="D16" s="58">
        <v>3526.9257512268464</v>
      </c>
      <c r="E16" s="58">
        <f>37.5+3671.99</f>
        <v>3709.49</v>
      </c>
      <c r="F16" s="50">
        <v>6249.2790365032779</v>
      </c>
      <c r="G16" s="59" t="s">
        <v>151</v>
      </c>
    </row>
    <row r="17" spans="1:8">
      <c r="A17" s="18" t="s">
        <v>48</v>
      </c>
      <c r="B17" s="19" t="s">
        <v>49</v>
      </c>
      <c r="C17" s="20" t="s">
        <v>44</v>
      </c>
      <c r="D17" s="75">
        <f>D14-D29</f>
        <v>-12454.654687420967</v>
      </c>
      <c r="E17" s="17">
        <v>0</v>
      </c>
      <c r="F17" s="50">
        <v>150</v>
      </c>
      <c r="G17" s="11">
        <f>F17/0.8*0.2</f>
        <v>37.5</v>
      </c>
      <c r="H17" s="74">
        <v>-12454.654687929442</v>
      </c>
    </row>
    <row r="18" spans="1:8">
      <c r="A18" s="18" t="s">
        <v>24</v>
      </c>
      <c r="B18" s="19" t="s">
        <v>50</v>
      </c>
      <c r="C18" s="20"/>
      <c r="D18" s="51" t="s">
        <v>128</v>
      </c>
      <c r="E18" s="51" t="s">
        <v>128</v>
      </c>
      <c r="F18" s="48" t="s">
        <v>128</v>
      </c>
    </row>
    <row r="19" spans="1:8" ht="47.25">
      <c r="A19" s="18" t="s">
        <v>51</v>
      </c>
      <c r="B19" s="19" t="s">
        <v>52</v>
      </c>
      <c r="C19" s="27" t="s">
        <v>29</v>
      </c>
      <c r="D19" s="28"/>
      <c r="E19" s="28">
        <f>E15/E14</f>
        <v>1.7119394767765139E-3</v>
      </c>
      <c r="F19" s="28">
        <f>F15/F14</f>
        <v>4.2582466207413735E-3</v>
      </c>
      <c r="H19" s="74">
        <v>2430.4562458700007</v>
      </c>
    </row>
    <row r="20" spans="1:8">
      <c r="A20" s="18" t="s">
        <v>25</v>
      </c>
      <c r="B20" s="19" t="s">
        <v>53</v>
      </c>
      <c r="C20" s="20"/>
      <c r="D20" s="18" t="s">
        <v>128</v>
      </c>
      <c r="E20" s="18" t="s">
        <v>128</v>
      </c>
      <c r="F20" s="49" t="s">
        <v>128</v>
      </c>
    </row>
    <row r="21" spans="1:8" ht="31.5">
      <c r="A21" s="18" t="s">
        <v>26</v>
      </c>
      <c r="B21" s="29" t="s">
        <v>54</v>
      </c>
      <c r="C21" s="20" t="s">
        <v>55</v>
      </c>
      <c r="D21" s="18" t="s">
        <v>128</v>
      </c>
      <c r="E21" s="18" t="s">
        <v>128</v>
      </c>
      <c r="F21" s="49" t="s">
        <v>128</v>
      </c>
    </row>
    <row r="22" spans="1:8">
      <c r="A22" s="18" t="s">
        <v>27</v>
      </c>
      <c r="B22" s="29" t="s">
        <v>56</v>
      </c>
      <c r="C22" s="20" t="s">
        <v>57</v>
      </c>
      <c r="D22" s="18" t="s">
        <v>128</v>
      </c>
      <c r="E22" s="18" t="s">
        <v>128</v>
      </c>
      <c r="F22" s="49" t="s">
        <v>128</v>
      </c>
    </row>
    <row r="23" spans="1:8">
      <c r="A23" s="30" t="s">
        <v>28</v>
      </c>
      <c r="B23" s="31" t="s">
        <v>58</v>
      </c>
      <c r="C23" s="27" t="s">
        <v>55</v>
      </c>
      <c r="D23" s="61">
        <v>0.25207257222084711</v>
      </c>
      <c r="E23" s="61">
        <f>3.15708</f>
        <v>3.1570800000000001</v>
      </c>
      <c r="F23" s="64">
        <v>3.4421549834823328</v>
      </c>
    </row>
    <row r="24" spans="1:8">
      <c r="A24" s="30" t="s">
        <v>59</v>
      </c>
      <c r="B24" s="31" t="s">
        <v>60</v>
      </c>
      <c r="C24" s="27" t="s">
        <v>61</v>
      </c>
      <c r="D24" s="62">
        <v>879.66</v>
      </c>
      <c r="E24" s="62">
        <v>16260</v>
      </c>
      <c r="F24" s="65">
        <v>19582.421999999999</v>
      </c>
    </row>
    <row r="25" spans="1:8" ht="31.5">
      <c r="A25" s="30" t="s">
        <v>62</v>
      </c>
      <c r="B25" s="31" t="s">
        <v>63</v>
      </c>
      <c r="C25" s="27" t="s">
        <v>61</v>
      </c>
      <c r="D25" s="62">
        <v>218.51999999999998</v>
      </c>
      <c r="E25" s="63">
        <v>14889</v>
      </c>
      <c r="F25" s="65">
        <v>13658.219000000001</v>
      </c>
    </row>
    <row r="26" spans="1:8" ht="58.5" customHeight="1">
      <c r="A26" s="30" t="s">
        <v>64</v>
      </c>
      <c r="B26" s="31" t="s">
        <v>65</v>
      </c>
      <c r="C26" s="27" t="s">
        <v>29</v>
      </c>
      <c r="D26" s="30" t="s">
        <v>152</v>
      </c>
      <c r="E26" s="30" t="s">
        <v>153</v>
      </c>
      <c r="F26" s="66">
        <v>0.11789316525356208</v>
      </c>
    </row>
    <row r="27" spans="1:8" ht="31.5">
      <c r="A27" s="30" t="s">
        <v>66</v>
      </c>
      <c r="B27" s="31" t="s">
        <v>67</v>
      </c>
      <c r="C27" s="27"/>
      <c r="D27" s="17" t="s">
        <v>128</v>
      </c>
      <c r="E27" s="17" t="s">
        <v>128</v>
      </c>
      <c r="F27" s="48" t="s">
        <v>128</v>
      </c>
    </row>
    <row r="28" spans="1:8" ht="31.5">
      <c r="A28" s="30" t="s">
        <v>68</v>
      </c>
      <c r="B28" s="31" t="s">
        <v>69</v>
      </c>
      <c r="C28" s="27" t="s">
        <v>57</v>
      </c>
      <c r="D28" s="33" t="s">
        <v>128</v>
      </c>
      <c r="E28" s="33" t="s">
        <v>128</v>
      </c>
      <c r="F28" s="33" t="s">
        <v>128</v>
      </c>
    </row>
    <row r="29" spans="1:8" ht="31.5">
      <c r="A29" s="30" t="s">
        <v>30</v>
      </c>
      <c r="B29" s="31" t="s">
        <v>114</v>
      </c>
      <c r="C29" s="27" t="s">
        <v>44</v>
      </c>
      <c r="D29" s="34">
        <f>D30+D35</f>
        <v>14885.110933799442</v>
      </c>
      <c r="E29" s="34">
        <f>E30+E35+E36+E37</f>
        <v>21904.98</v>
      </c>
      <c r="F29" s="73">
        <v>44032.207783999998</v>
      </c>
      <c r="H29" s="71">
        <f>F30+F35</f>
        <v>44032.207783999998</v>
      </c>
    </row>
    <row r="30" spans="1:8" ht="31.5">
      <c r="A30" s="30" t="s">
        <v>31</v>
      </c>
      <c r="B30" s="31" t="s">
        <v>70</v>
      </c>
      <c r="C30" s="27" t="s">
        <v>44</v>
      </c>
      <c r="D30" s="34">
        <v>2866.8222025444184</v>
      </c>
      <c r="E30" s="34">
        <v>2685.53</v>
      </c>
      <c r="F30" s="73">
        <v>8407.8077839999987</v>
      </c>
    </row>
    <row r="31" spans="1:8">
      <c r="A31" s="30"/>
      <c r="B31" s="31" t="s">
        <v>71</v>
      </c>
      <c r="C31" s="27"/>
      <c r="D31" s="33"/>
      <c r="E31" s="34"/>
      <c r="F31" s="73"/>
    </row>
    <row r="32" spans="1:8">
      <c r="A32" s="30"/>
      <c r="B32" s="31" t="s">
        <v>72</v>
      </c>
      <c r="C32" s="27"/>
      <c r="D32" s="34">
        <v>1354.9688540257193</v>
      </c>
      <c r="E32" s="34">
        <f>2400.74*0.9155</f>
        <v>2197.8774699999999</v>
      </c>
      <c r="F32" s="73">
        <v>7117.4067839999989</v>
      </c>
    </row>
    <row r="33" spans="1:8">
      <c r="A33" s="30"/>
      <c r="B33" s="31" t="s">
        <v>73</v>
      </c>
      <c r="C33" s="27"/>
      <c r="D33" s="34">
        <v>0</v>
      </c>
      <c r="E33" s="60"/>
      <c r="F33" s="73">
        <v>0</v>
      </c>
    </row>
    <row r="34" spans="1:8">
      <c r="A34" s="30"/>
      <c r="B34" s="31" t="s">
        <v>74</v>
      </c>
      <c r="C34" s="27"/>
      <c r="D34" s="34">
        <v>1204.8544956212831</v>
      </c>
      <c r="E34" s="34">
        <f>485.76*0.9155</f>
        <v>444.71328</v>
      </c>
      <c r="F34" s="73">
        <v>1092.1010000000001</v>
      </c>
    </row>
    <row r="35" spans="1:8" ht="31.5">
      <c r="A35" s="30" t="s">
        <v>32</v>
      </c>
      <c r="B35" s="31" t="s">
        <v>75</v>
      </c>
      <c r="C35" s="27" t="s">
        <v>44</v>
      </c>
      <c r="D35" s="34">
        <v>12018.288731255023</v>
      </c>
      <c r="E35" s="34">
        <v>19219.45</v>
      </c>
      <c r="F35" s="73">
        <v>35624.400000000001</v>
      </c>
    </row>
    <row r="36" spans="1:8">
      <c r="A36" s="30" t="s">
        <v>33</v>
      </c>
      <c r="B36" s="31" t="s">
        <v>76</v>
      </c>
      <c r="C36" s="27" t="s">
        <v>44</v>
      </c>
      <c r="D36" s="32"/>
      <c r="E36" s="35"/>
      <c r="F36" s="68"/>
    </row>
    <row r="37" spans="1:8">
      <c r="A37" s="30" t="s">
        <v>34</v>
      </c>
      <c r="B37" s="31" t="s">
        <v>77</v>
      </c>
      <c r="C37" s="27" t="s">
        <v>44</v>
      </c>
      <c r="D37" s="32"/>
      <c r="E37" s="32"/>
      <c r="F37" s="69"/>
    </row>
    <row r="38" spans="1:8" ht="31.5">
      <c r="A38" s="30" t="s">
        <v>35</v>
      </c>
      <c r="B38" s="31" t="s">
        <v>78</v>
      </c>
      <c r="C38" s="27"/>
      <c r="D38" s="33"/>
      <c r="E38" s="32"/>
      <c r="F38" s="33"/>
    </row>
    <row r="39" spans="1:8">
      <c r="A39" s="30"/>
      <c r="B39" s="31" t="s">
        <v>79</v>
      </c>
      <c r="C39" s="27"/>
      <c r="D39" s="33"/>
      <c r="E39" s="33"/>
      <c r="F39" s="33"/>
      <c r="H39" s="11" t="s">
        <v>161</v>
      </c>
    </row>
    <row r="40" spans="1:8">
      <c r="A40" s="30"/>
      <c r="B40" s="31" t="s">
        <v>80</v>
      </c>
      <c r="C40" s="27" t="s">
        <v>81</v>
      </c>
      <c r="D40" s="34">
        <v>434.95</v>
      </c>
      <c r="E40" s="33">
        <v>690.37</v>
      </c>
      <c r="F40" s="34">
        <v>711.28129999999999</v>
      </c>
      <c r="H40" s="11">
        <v>434.95</v>
      </c>
    </row>
    <row r="41" spans="1:8" ht="26.25">
      <c r="A41" s="30"/>
      <c r="B41" s="31" t="s">
        <v>82</v>
      </c>
      <c r="C41" s="27" t="s">
        <v>83</v>
      </c>
      <c r="D41" s="67">
        <f>D30/D40</f>
        <v>6.5911534717655327</v>
      </c>
      <c r="E41" s="67">
        <f>E30/E40</f>
        <v>3.8899865289627304</v>
      </c>
      <c r="F41" s="67">
        <f>F30/F40</f>
        <v>11.820650682085974</v>
      </c>
    </row>
    <row r="42" spans="1:8" ht="31.5">
      <c r="A42" s="30" t="s">
        <v>84</v>
      </c>
      <c r="B42" s="31" t="s">
        <v>85</v>
      </c>
      <c r="C42" s="27"/>
      <c r="D42" s="33"/>
      <c r="E42" s="33"/>
      <c r="F42" s="33"/>
    </row>
    <row r="43" spans="1:8">
      <c r="A43" s="30" t="s">
        <v>86</v>
      </c>
      <c r="B43" s="31" t="s">
        <v>87</v>
      </c>
      <c r="C43" s="27" t="s">
        <v>88</v>
      </c>
      <c r="D43" s="34">
        <v>2.9886574952037619</v>
      </c>
      <c r="E43" s="33">
        <v>10</v>
      </c>
      <c r="F43" s="34">
        <v>15.5</v>
      </c>
    </row>
    <row r="44" spans="1:8" ht="26.25">
      <c r="A44" s="30" t="s">
        <v>89</v>
      </c>
      <c r="B44" s="31" t="s">
        <v>90</v>
      </c>
      <c r="C44" s="27" t="s">
        <v>91</v>
      </c>
      <c r="D44" s="34">
        <f>D32/12/D43</f>
        <v>37.780866944444448</v>
      </c>
      <c r="E44" s="34">
        <f>E32/12/E43</f>
        <v>18.315645583333332</v>
      </c>
      <c r="F44" s="34">
        <f>F32/12/F43</f>
        <v>38.265627870967741</v>
      </c>
    </row>
    <row r="45" spans="1:8" ht="31.5">
      <c r="A45" s="30" t="s">
        <v>92</v>
      </c>
      <c r="B45" s="31" t="s">
        <v>93</v>
      </c>
      <c r="C45" s="27"/>
      <c r="D45" s="33"/>
      <c r="E45" s="33"/>
      <c r="F45" s="22"/>
    </row>
    <row r="46" spans="1:8">
      <c r="A46" s="30"/>
      <c r="B46" s="31" t="s">
        <v>79</v>
      </c>
      <c r="C46" s="27"/>
      <c r="D46" s="33"/>
      <c r="E46" s="33"/>
      <c r="F46" s="22"/>
    </row>
    <row r="47" spans="1:8" ht="31.5">
      <c r="A47" s="30"/>
      <c r="B47" s="31" t="s">
        <v>94</v>
      </c>
      <c r="C47" s="27" t="s">
        <v>44</v>
      </c>
      <c r="D47" s="33"/>
      <c r="E47" s="33"/>
      <c r="F47" s="22"/>
    </row>
    <row r="48" spans="1:8" ht="31.5">
      <c r="A48" s="30"/>
      <c r="B48" s="31" t="s">
        <v>95</v>
      </c>
      <c r="C48" s="27" t="s">
        <v>44</v>
      </c>
      <c r="D48" s="33"/>
      <c r="E48" s="33"/>
      <c r="F48" s="22"/>
    </row>
    <row r="49" spans="1:12">
      <c r="A49" s="52"/>
      <c r="B49" s="53"/>
      <c r="C49" s="15"/>
      <c r="D49" s="54"/>
      <c r="E49" s="54"/>
      <c r="F49" s="13"/>
    </row>
    <row r="50" spans="1:12">
      <c r="B50" s="11" t="s">
        <v>155</v>
      </c>
    </row>
    <row r="51" spans="1:12">
      <c r="A51" s="82" t="s">
        <v>96</v>
      </c>
      <c r="B51" s="82"/>
      <c r="C51" s="82"/>
      <c r="D51" s="82"/>
      <c r="E51" s="82"/>
      <c r="F51" s="82"/>
    </row>
    <row r="52" spans="1:12">
      <c r="A52" s="82" t="s">
        <v>97</v>
      </c>
      <c r="B52" s="82"/>
      <c r="C52" s="82"/>
      <c r="D52" s="82"/>
      <c r="E52" s="82"/>
      <c r="F52" s="82"/>
    </row>
    <row r="53" spans="1:12">
      <c r="A53" s="82" t="s">
        <v>98</v>
      </c>
      <c r="B53" s="82"/>
      <c r="C53" s="82"/>
      <c r="D53" s="82"/>
      <c r="E53" s="82"/>
      <c r="F53" s="82"/>
    </row>
    <row r="54" spans="1:12" ht="34.9" customHeight="1">
      <c r="A54" s="82" t="s">
        <v>99</v>
      </c>
      <c r="B54" s="82"/>
      <c r="C54" s="82"/>
      <c r="D54" s="82"/>
      <c r="E54" s="82"/>
      <c r="F54" s="82"/>
    </row>
    <row r="55" spans="1:12">
      <c r="A55" s="82" t="s">
        <v>100</v>
      </c>
      <c r="B55" s="82"/>
      <c r="C55" s="82"/>
      <c r="D55" s="82"/>
      <c r="E55" s="82"/>
      <c r="F55" s="82"/>
    </row>
    <row r="56" spans="1:12" ht="19.5" customHeight="1">
      <c r="A56" s="36" t="s">
        <v>115</v>
      </c>
      <c r="B56" s="79" t="s">
        <v>116</v>
      </c>
      <c r="C56" s="80"/>
      <c r="D56" s="80"/>
      <c r="E56" s="80"/>
      <c r="F56" s="80"/>
      <c r="G56" s="37"/>
      <c r="H56" s="37"/>
      <c r="I56" s="37"/>
      <c r="J56" s="37"/>
      <c r="K56" s="37"/>
      <c r="L56" s="37"/>
    </row>
    <row r="57" spans="1:12" ht="18" customHeight="1">
      <c r="A57" s="38" t="s">
        <v>117</v>
      </c>
      <c r="B57" s="81" t="s">
        <v>118</v>
      </c>
      <c r="C57" s="81"/>
      <c r="D57" s="81"/>
      <c r="E57" s="81"/>
      <c r="F57" s="81"/>
      <c r="G57" s="37"/>
      <c r="H57" s="37"/>
      <c r="I57" s="37"/>
      <c r="J57" s="37"/>
      <c r="K57" s="37"/>
      <c r="L57" s="37"/>
    </row>
  </sheetData>
  <mergeCells count="8">
    <mergeCell ref="A10:F10"/>
    <mergeCell ref="B56:F56"/>
    <mergeCell ref="B57:F57"/>
    <mergeCell ref="A55:F55"/>
    <mergeCell ref="A51:F51"/>
    <mergeCell ref="A52:F52"/>
    <mergeCell ref="A53:F53"/>
    <mergeCell ref="A54:F54"/>
  </mergeCells>
  <phoneticPr fontId="0" type="noConversion"/>
  <printOptions horizontalCentered="1"/>
  <pageMargins left="0.78740157480314965" right="0.19685039370078741" top="0.16" bottom="0.17" header="0.17" footer="3.937007874015748E-2"/>
  <pageSetup paperSize="9" scale="61"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O43"/>
  <sheetViews>
    <sheetView view="pageBreakPreview" zoomScaleNormal="85" zoomScaleSheetLayoutView="100" workbookViewId="0">
      <pane ySplit="10" topLeftCell="A21" activePane="bottomLeft" state="frozenSplit"/>
      <selection activeCell="B16" sqref="B2:P16"/>
      <selection pane="bottomLeft" activeCell="A9" sqref="A9:A31"/>
    </sheetView>
  </sheetViews>
  <sheetFormatPr defaultColWidth="8.85546875" defaultRowHeight="15.75"/>
  <cols>
    <col min="1" max="1" width="6.140625" style="11" customWidth="1"/>
    <col min="2" max="2" width="89" style="11" customWidth="1"/>
    <col min="3" max="3" width="14.42578125" style="11" customWidth="1"/>
    <col min="4" max="9" width="17.7109375" style="11" customWidth="1"/>
    <col min="10" max="10" width="17.7109375" style="11" hidden="1" customWidth="1"/>
    <col min="11" max="11" width="0" style="11" hidden="1" customWidth="1"/>
    <col min="12" max="14" width="17.42578125" style="11" hidden="1" customWidth="1"/>
    <col min="15" max="15" width="0" style="11" hidden="1" customWidth="1"/>
    <col min="16" max="16384" width="8.85546875" style="11"/>
  </cols>
  <sheetData>
    <row r="1" spans="1:15" s="10" customFormat="1">
      <c r="D1" s="11"/>
      <c r="F1" s="11" t="s">
        <v>0</v>
      </c>
    </row>
    <row r="2" spans="1:15" s="10" customFormat="1">
      <c r="D2" s="11"/>
      <c r="F2" s="11" t="s">
        <v>1</v>
      </c>
    </row>
    <row r="3" spans="1:15" s="10" customFormat="1">
      <c r="D3" s="11"/>
      <c r="F3" s="11" t="s">
        <v>2</v>
      </c>
    </row>
    <row r="4" spans="1:15" s="10" customFormat="1">
      <c r="D4" s="11"/>
      <c r="F4" s="11" t="s">
        <v>3</v>
      </c>
    </row>
    <row r="6" spans="1:15">
      <c r="A6" s="12" t="s">
        <v>4</v>
      </c>
      <c r="B6" s="12"/>
      <c r="C6" s="12"/>
      <c r="D6" s="12"/>
      <c r="E6" s="12"/>
      <c r="F6" s="12"/>
      <c r="G6" s="12"/>
      <c r="H6" s="12"/>
    </row>
    <row r="7" spans="1:15">
      <c r="A7" s="12" t="s">
        <v>5</v>
      </c>
      <c r="B7" s="12"/>
      <c r="C7" s="12"/>
      <c r="D7" s="12"/>
      <c r="E7" s="12"/>
      <c r="F7" s="12"/>
      <c r="G7" s="12"/>
      <c r="H7" s="12"/>
      <c r="I7" s="12"/>
      <c r="J7" s="12"/>
    </row>
    <row r="9" spans="1:15" ht="83.25" customHeight="1">
      <c r="A9" s="89" t="s">
        <v>6</v>
      </c>
      <c r="B9" s="89" t="s">
        <v>7</v>
      </c>
      <c r="C9" s="91" t="s">
        <v>8</v>
      </c>
      <c r="D9" s="89" t="s">
        <v>144</v>
      </c>
      <c r="E9" s="89"/>
      <c r="F9" s="93" t="s">
        <v>145</v>
      </c>
      <c r="G9" s="94"/>
      <c r="H9" s="89" t="s">
        <v>146</v>
      </c>
      <c r="I9" s="89"/>
      <c r="J9" s="42"/>
      <c r="K9" s="13"/>
      <c r="L9" s="14"/>
      <c r="M9" s="15"/>
      <c r="N9" s="14"/>
      <c r="O9" s="13"/>
    </row>
    <row r="10" spans="1:15">
      <c r="A10" s="91"/>
      <c r="B10" s="91"/>
      <c r="C10" s="92"/>
      <c r="D10" s="16" t="s">
        <v>9</v>
      </c>
      <c r="E10" s="16" t="s">
        <v>10</v>
      </c>
      <c r="F10" s="16" t="s">
        <v>9</v>
      </c>
      <c r="G10" s="16" t="s">
        <v>10</v>
      </c>
      <c r="H10" s="17" t="s">
        <v>9</v>
      </c>
      <c r="I10" s="17" t="s">
        <v>10</v>
      </c>
      <c r="J10" s="42"/>
    </row>
    <row r="11" spans="1:15" ht="27" hidden="1" customHeight="1">
      <c r="A11" s="72" t="s">
        <v>11</v>
      </c>
      <c r="B11" s="19" t="s">
        <v>12</v>
      </c>
      <c r="C11" s="20"/>
      <c r="D11" s="21"/>
      <c r="E11" s="21"/>
      <c r="F11" s="21"/>
      <c r="G11" s="22"/>
      <c r="H11" s="22"/>
      <c r="I11" s="22"/>
      <c r="J11" s="13"/>
    </row>
    <row r="12" spans="1:15" hidden="1">
      <c r="A12" s="72" t="s">
        <v>13</v>
      </c>
      <c r="B12" s="19" t="s">
        <v>14</v>
      </c>
      <c r="C12" s="20"/>
      <c r="D12" s="22"/>
      <c r="E12" s="22"/>
      <c r="F12" s="22"/>
      <c r="G12" s="22"/>
      <c r="H12" s="22"/>
      <c r="I12" s="22"/>
      <c r="J12" s="13"/>
    </row>
    <row r="13" spans="1:15" ht="98.25" hidden="1" customHeight="1">
      <c r="A13" s="72"/>
      <c r="B13" s="19" t="s">
        <v>15</v>
      </c>
      <c r="C13" s="20" t="s">
        <v>16</v>
      </c>
      <c r="D13" s="22"/>
      <c r="E13" s="22"/>
      <c r="F13" s="22"/>
      <c r="G13" s="22"/>
      <c r="H13" s="22"/>
      <c r="I13" s="22"/>
      <c r="J13" s="13"/>
    </row>
    <row r="14" spans="1:15" ht="111.75" hidden="1" customHeight="1">
      <c r="A14" s="72"/>
      <c r="B14" s="19" t="s">
        <v>17</v>
      </c>
      <c r="C14" s="20" t="s">
        <v>18</v>
      </c>
      <c r="D14" s="22"/>
      <c r="E14" s="22"/>
      <c r="F14" s="22"/>
      <c r="G14" s="22"/>
      <c r="H14" s="22"/>
      <c r="I14" s="22"/>
      <c r="J14" s="13"/>
    </row>
    <row r="15" spans="1:15" ht="18" hidden="1" customHeight="1">
      <c r="A15" s="72"/>
      <c r="B15" s="19"/>
      <c r="C15" s="20"/>
      <c r="D15" s="22"/>
      <c r="E15" s="22"/>
      <c r="F15" s="22"/>
      <c r="G15" s="22"/>
      <c r="H15" s="22"/>
      <c r="I15" s="22"/>
      <c r="J15" s="13"/>
      <c r="L15" s="47">
        <v>214207.22803367398</v>
      </c>
      <c r="M15" s="47">
        <v>216349.30031401073</v>
      </c>
    </row>
    <row r="16" spans="1:15" ht="54.75" customHeight="1">
      <c r="A16" s="90" t="s">
        <v>19</v>
      </c>
      <c r="B16" s="19" t="s">
        <v>112</v>
      </c>
      <c r="C16" s="20"/>
      <c r="D16" s="22"/>
      <c r="E16" s="22"/>
      <c r="F16" s="22"/>
      <c r="G16" s="22"/>
      <c r="H16" s="83" t="s">
        <v>157</v>
      </c>
      <c r="I16" s="84"/>
      <c r="J16" s="13"/>
      <c r="L16" s="47">
        <v>350.04969236338866</v>
      </c>
      <c r="M16" s="47">
        <v>353.55018928702253</v>
      </c>
    </row>
    <row r="17" spans="1:15">
      <c r="A17" s="90"/>
      <c r="B17" s="55" t="s">
        <v>148</v>
      </c>
      <c r="C17" s="20"/>
      <c r="D17" s="22"/>
      <c r="E17" s="22"/>
      <c r="F17" s="22"/>
      <c r="G17" s="22"/>
      <c r="H17" s="85"/>
      <c r="I17" s="86"/>
      <c r="J17" s="13"/>
    </row>
    <row r="18" spans="1:15">
      <c r="A18" s="90"/>
      <c r="B18" s="19" t="s">
        <v>20</v>
      </c>
      <c r="C18" s="20"/>
      <c r="D18" s="22"/>
      <c r="E18" s="22"/>
      <c r="F18" s="22"/>
      <c r="G18" s="22"/>
      <c r="H18" s="87"/>
      <c r="I18" s="88"/>
      <c r="J18" s="13"/>
    </row>
    <row r="19" spans="1:15" ht="18.75" customHeight="1">
      <c r="A19" s="90"/>
      <c r="B19" s="19" t="s">
        <v>21</v>
      </c>
      <c r="C19" s="20" t="s">
        <v>16</v>
      </c>
      <c r="D19" s="24" t="s">
        <v>128</v>
      </c>
      <c r="E19" s="24">
        <v>1872382.91</v>
      </c>
      <c r="F19" s="24" t="s">
        <v>128</v>
      </c>
      <c r="G19" s="24">
        <v>83557.649999999994</v>
      </c>
      <c r="H19" s="83" t="s">
        <v>159</v>
      </c>
      <c r="I19" s="84"/>
      <c r="J19" s="43"/>
      <c r="K19" s="11" t="s">
        <v>132</v>
      </c>
      <c r="L19" s="11" t="s">
        <v>131</v>
      </c>
      <c r="N19" s="11" t="s">
        <v>130</v>
      </c>
      <c r="O19" s="11" t="s">
        <v>133</v>
      </c>
    </row>
    <row r="20" spans="1:15" ht="19.5" customHeight="1">
      <c r="A20" s="90"/>
      <c r="B20" s="19" t="s">
        <v>22</v>
      </c>
      <c r="C20" s="20" t="s">
        <v>18</v>
      </c>
      <c r="D20" s="24" t="s">
        <v>128</v>
      </c>
      <c r="E20" s="24">
        <v>350.54</v>
      </c>
      <c r="F20" s="24" t="s">
        <v>128</v>
      </c>
      <c r="G20" s="24">
        <v>51.51</v>
      </c>
      <c r="H20" s="85"/>
      <c r="I20" s="86"/>
      <c r="J20" s="43"/>
      <c r="K20" s="41">
        <v>5748.888710894058</v>
      </c>
      <c r="L20" s="11">
        <v>16260.46</v>
      </c>
      <c r="M20" s="11" t="s">
        <v>134</v>
      </c>
      <c r="N20" s="11">
        <f>K20/L20</f>
        <v>0.35355018928702253</v>
      </c>
      <c r="O20" s="11">
        <f>N20*1000</f>
        <v>353.55018928702253</v>
      </c>
    </row>
    <row r="21" spans="1:15">
      <c r="A21" s="90"/>
      <c r="B21" s="19" t="s">
        <v>23</v>
      </c>
      <c r="C21" s="20" t="s">
        <v>120</v>
      </c>
      <c r="D21" s="24" t="s">
        <v>128</v>
      </c>
      <c r="E21" s="57">
        <v>4.8159900000000002</v>
      </c>
      <c r="F21" s="24" t="s">
        <v>128</v>
      </c>
      <c r="G21" s="57">
        <v>0.24487</v>
      </c>
      <c r="H21" s="85"/>
      <c r="I21" s="86"/>
      <c r="J21" s="44"/>
    </row>
    <row r="22" spans="1:15">
      <c r="A22" s="100"/>
      <c r="B22" s="55" t="s">
        <v>149</v>
      </c>
      <c r="C22" s="20"/>
      <c r="D22" s="22"/>
      <c r="E22" s="22"/>
      <c r="F22" s="22"/>
      <c r="G22" s="22"/>
      <c r="H22" s="85"/>
      <c r="I22" s="86"/>
      <c r="J22" s="13"/>
    </row>
    <row r="23" spans="1:15">
      <c r="A23" s="100"/>
      <c r="B23" s="19" t="s">
        <v>20</v>
      </c>
      <c r="C23" s="20"/>
      <c r="D23" s="22"/>
      <c r="E23" s="22"/>
      <c r="F23" s="22"/>
      <c r="G23" s="22"/>
      <c r="H23" s="85"/>
      <c r="I23" s="86"/>
      <c r="J23" s="13"/>
    </row>
    <row r="24" spans="1:15" ht="18.75" customHeight="1">
      <c r="A24" s="100"/>
      <c r="B24" s="19" t="s">
        <v>21</v>
      </c>
      <c r="C24" s="20" t="s">
        <v>16</v>
      </c>
      <c r="D24" s="24" t="s">
        <v>128</v>
      </c>
      <c r="E24" s="24" t="s">
        <v>128</v>
      </c>
      <c r="F24" s="24">
        <v>25438.84</v>
      </c>
      <c r="G24" s="24" t="s">
        <v>128</v>
      </c>
      <c r="H24" s="85"/>
      <c r="I24" s="86"/>
      <c r="J24" s="43"/>
      <c r="K24" s="11" t="s">
        <v>132</v>
      </c>
      <c r="L24" s="11" t="s">
        <v>131</v>
      </c>
      <c r="N24" s="11" t="s">
        <v>130</v>
      </c>
      <c r="O24" s="11" t="s">
        <v>133</v>
      </c>
    </row>
    <row r="25" spans="1:15" ht="19.5" customHeight="1">
      <c r="A25" s="100"/>
      <c r="B25" s="19" t="s">
        <v>22</v>
      </c>
      <c r="C25" s="20" t="s">
        <v>18</v>
      </c>
      <c r="D25" s="24" t="s">
        <v>128</v>
      </c>
      <c r="E25" s="24" t="s">
        <v>128</v>
      </c>
      <c r="F25" s="24">
        <v>18.920000000000002</v>
      </c>
      <c r="G25" s="24" t="s">
        <v>128</v>
      </c>
      <c r="H25" s="85"/>
      <c r="I25" s="86"/>
      <c r="J25" s="43"/>
      <c r="K25" s="41">
        <v>5748.888710894058</v>
      </c>
      <c r="L25" s="11">
        <v>16260.46</v>
      </c>
      <c r="M25" s="11" t="s">
        <v>134</v>
      </c>
      <c r="N25" s="11">
        <f>K25/L25</f>
        <v>0.35355018928702253</v>
      </c>
      <c r="O25" s="11">
        <f>N25*1000</f>
        <v>353.55018928702253</v>
      </c>
    </row>
    <row r="26" spans="1:15">
      <c r="A26" s="56"/>
      <c r="B26" s="19" t="s">
        <v>23</v>
      </c>
      <c r="C26" s="20" t="s">
        <v>120</v>
      </c>
      <c r="D26" s="24" t="s">
        <v>128</v>
      </c>
      <c r="E26" s="24" t="s">
        <v>128</v>
      </c>
      <c r="F26" s="57">
        <v>7.85E-2</v>
      </c>
      <c r="G26" s="24" t="s">
        <v>128</v>
      </c>
      <c r="H26" s="85"/>
      <c r="I26" s="86"/>
      <c r="J26" s="44"/>
    </row>
    <row r="27" spans="1:15">
      <c r="A27" s="100"/>
      <c r="B27" s="55" t="s">
        <v>158</v>
      </c>
      <c r="C27" s="20"/>
      <c r="D27" s="22"/>
      <c r="E27" s="22"/>
      <c r="F27" s="22"/>
      <c r="G27" s="22"/>
      <c r="H27" s="87"/>
      <c r="I27" s="88"/>
      <c r="J27" s="13"/>
    </row>
    <row r="28" spans="1:15">
      <c r="A28" s="100"/>
      <c r="B28" s="19" t="s">
        <v>20</v>
      </c>
      <c r="C28" s="20"/>
      <c r="D28" s="22"/>
      <c r="E28" s="22"/>
      <c r="F28" s="22"/>
      <c r="G28" s="22"/>
      <c r="H28" s="83" t="s">
        <v>160</v>
      </c>
      <c r="I28" s="95"/>
      <c r="J28" s="13"/>
    </row>
    <row r="29" spans="1:15" ht="18.75" customHeight="1">
      <c r="A29" s="100"/>
      <c r="B29" s="19" t="s">
        <v>21</v>
      </c>
      <c r="C29" s="20" t="s">
        <v>16</v>
      </c>
      <c r="D29" s="24" t="s">
        <v>128</v>
      </c>
      <c r="E29" s="24" t="s">
        <v>128</v>
      </c>
      <c r="F29" s="24" t="s">
        <v>128</v>
      </c>
      <c r="G29" s="24" t="s">
        <v>128</v>
      </c>
      <c r="H29" s="96"/>
      <c r="I29" s="97"/>
      <c r="J29" s="43"/>
      <c r="K29" s="11" t="s">
        <v>132</v>
      </c>
      <c r="L29" s="11" t="s">
        <v>131</v>
      </c>
      <c r="N29" s="11" t="s">
        <v>130</v>
      </c>
      <c r="O29" s="11" t="s">
        <v>133</v>
      </c>
    </row>
    <row r="30" spans="1:15" ht="19.5" customHeight="1">
      <c r="A30" s="100"/>
      <c r="B30" s="19" t="s">
        <v>22</v>
      </c>
      <c r="C30" s="20" t="s">
        <v>18</v>
      </c>
      <c r="D30" s="24" t="s">
        <v>128</v>
      </c>
      <c r="E30" s="24" t="s">
        <v>128</v>
      </c>
      <c r="F30" s="24" t="s">
        <v>128</v>
      </c>
      <c r="G30" s="24" t="s">
        <v>128</v>
      </c>
      <c r="H30" s="96"/>
      <c r="I30" s="97"/>
      <c r="J30" s="43"/>
      <c r="K30" s="41">
        <v>5748.888710894058</v>
      </c>
      <c r="L30" s="11">
        <v>16260.46</v>
      </c>
      <c r="M30" s="11" t="s">
        <v>134</v>
      </c>
      <c r="N30" s="11">
        <f>K30/L30</f>
        <v>0.35355018928702253</v>
      </c>
      <c r="O30" s="11">
        <f>N30*1000</f>
        <v>353.55018928702253</v>
      </c>
    </row>
    <row r="31" spans="1:15">
      <c r="A31" s="56"/>
      <c r="B31" s="19" t="s">
        <v>23</v>
      </c>
      <c r="C31" s="20" t="s">
        <v>120</v>
      </c>
      <c r="D31" s="24" t="s">
        <v>128</v>
      </c>
      <c r="E31" s="24" t="s">
        <v>128</v>
      </c>
      <c r="F31" s="24" t="s">
        <v>128</v>
      </c>
      <c r="G31" s="24" t="s">
        <v>128</v>
      </c>
      <c r="H31" s="98"/>
      <c r="I31" s="99"/>
      <c r="J31" s="44"/>
    </row>
    <row r="32" spans="1:15">
      <c r="L32" s="11">
        <v>14889.795</v>
      </c>
      <c r="M32" s="11">
        <v>1.51</v>
      </c>
    </row>
    <row r="33" spans="1:13" ht="17.25" customHeight="1">
      <c r="A33" s="82" t="s">
        <v>36</v>
      </c>
      <c r="B33" s="82"/>
      <c r="C33" s="82"/>
      <c r="L33" s="11">
        <f>L20-L32</f>
        <v>1370.6649999999991</v>
      </c>
      <c r="M33" s="11">
        <v>3.55</v>
      </c>
    </row>
    <row r="34" spans="1:13" ht="41.25" customHeight="1">
      <c r="A34" s="82" t="s">
        <v>147</v>
      </c>
      <c r="B34" s="82"/>
      <c r="C34" s="82"/>
      <c r="M34" s="41">
        <f>L32*M32</f>
        <v>22483.59045</v>
      </c>
    </row>
    <row r="35" spans="1:13">
      <c r="B35" s="11" t="s">
        <v>156</v>
      </c>
      <c r="M35" s="41">
        <f>L33*M33</f>
        <v>4865.8607499999962</v>
      </c>
    </row>
    <row r="36" spans="1:13">
      <c r="L36" s="11" t="s">
        <v>135</v>
      </c>
      <c r="M36" s="41">
        <f>M34+M35</f>
        <v>27349.451199999996</v>
      </c>
    </row>
    <row r="37" spans="1:13">
      <c r="L37" s="11" t="s">
        <v>137</v>
      </c>
      <c r="M37" s="41">
        <v>41053.871021834391</v>
      </c>
    </row>
    <row r="38" spans="1:13">
      <c r="L38" s="11" t="s">
        <v>138</v>
      </c>
      <c r="M38" s="41">
        <f>M37-M36</f>
        <v>13704.419821834395</v>
      </c>
    </row>
    <row r="39" spans="1:13">
      <c r="L39" s="11" t="s">
        <v>139</v>
      </c>
      <c r="M39" s="41">
        <f>K20</f>
        <v>5748.888710894058</v>
      </c>
    </row>
    <row r="40" spans="1:13">
      <c r="L40" s="45" t="s">
        <v>136</v>
      </c>
      <c r="M40" s="46">
        <f>M38-M39</f>
        <v>7955.5311109403374</v>
      </c>
    </row>
    <row r="41" spans="1:13">
      <c r="L41" s="41" t="e">
        <f>#REF!*'прил2 пр24'!F23*6/1000</f>
        <v>#REF!</v>
      </c>
      <c r="M41" s="41">
        <f>M40*1000/12/'прил2 пр24'!F23</f>
        <v>192600.54503443526</v>
      </c>
    </row>
    <row r="42" spans="1:13">
      <c r="L42" s="41">
        <f>I19*6*'прил2 пр24'!F23/1000</f>
        <v>0</v>
      </c>
    </row>
    <row r="43" spans="1:13">
      <c r="L43" s="41" t="e">
        <f>L41+L42</f>
        <v>#REF!</v>
      </c>
    </row>
  </sheetData>
  <mergeCells count="12">
    <mergeCell ref="H19:I27"/>
    <mergeCell ref="H16:I18"/>
    <mergeCell ref="A34:C34"/>
    <mergeCell ref="H9:I9"/>
    <mergeCell ref="A16:A21"/>
    <mergeCell ref="A33:C33"/>
    <mergeCell ref="A9:A10"/>
    <mergeCell ref="B9:B10"/>
    <mergeCell ref="C9:C10"/>
    <mergeCell ref="D9:E9"/>
    <mergeCell ref="F9:G9"/>
    <mergeCell ref="H28:I31"/>
  </mergeCells>
  <phoneticPr fontId="0" type="noConversion"/>
  <printOptions horizontalCentered="1"/>
  <pageMargins left="0.19685039370078741" right="0.19685039370078741" top="0.39370078740157483" bottom="0.11811023622047245" header="0.51181102362204722" footer="3.937007874015748E-2"/>
  <pageSetup paperSize="9" scale="68" fitToHeight="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9</vt:i4>
      </vt:variant>
    </vt:vector>
  </HeadingPairs>
  <TitlesOfParts>
    <vt:vector size="12" baseType="lpstr">
      <vt:lpstr>Приложение 1</vt:lpstr>
      <vt:lpstr>прил2 пр24</vt:lpstr>
      <vt:lpstr>прил5пр24</vt:lpstr>
      <vt:lpstr>'прил2 пр24'!_Par713</vt:lpstr>
      <vt:lpstr>'прил2 пр24'!_Par714</vt:lpstr>
      <vt:lpstr>'прил2 пр24'!_Par715</vt:lpstr>
      <vt:lpstr>'прил2 пр24'!_Par716</vt:lpstr>
      <vt:lpstr>'прил2 пр24'!Заголовки_для_печати</vt:lpstr>
      <vt:lpstr>прил5пр24!Заголовки_для_печати</vt:lpstr>
      <vt:lpstr>'прил2 пр24'!Область_печати</vt:lpstr>
      <vt:lpstr>прил5пр24!Область_печати</vt:lpstr>
      <vt:lpstr>'Приложение 1'!Область_печати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Пользователь</cp:lastModifiedBy>
  <cp:lastPrinted>2018-03-24T11:45:02Z</cp:lastPrinted>
  <dcterms:created xsi:type="dcterms:W3CDTF">2015-03-24T10:29:00Z</dcterms:created>
  <dcterms:modified xsi:type="dcterms:W3CDTF">2018-03-24T11:45:55Z</dcterms:modified>
</cp:coreProperties>
</file>